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镇级收支总表" sheetId="1" r:id="rId1"/>
    <sheet name="镇级基金收入" sheetId="2" r:id="rId2"/>
    <sheet name="镇级基金支出" sheetId="3" r:id="rId3"/>
    <sheet name="Sheet4" sheetId="4" state="hidden" r:id="rId4"/>
  </sheets>
  <definedNames>
    <definedName name="_xlnm._FilterDatabase" localSheetId="1" hidden="1">镇级基金收入!$A$4:$E$28</definedName>
    <definedName name="_xlnm._FilterDatabase" localSheetId="2" hidden="1">镇级基金支出!$A$4:$I$90</definedName>
    <definedName name="_xlnm.Print_Titles" localSheetId="1">镇级基金收入!$3:$4</definedName>
    <definedName name="_xlnm.Print_Titles" localSheetId="2">镇级基金支出!$4:$4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<sst xmlns="http://schemas.openxmlformats.org/spreadsheetml/2006/main" count="177" uniqueCount="139">
  <si>
    <t>鹤山市2025年鹤城镇政府性基金预算执行情况表</t>
  </si>
  <si>
    <t>单位：万元</t>
  </si>
  <si>
    <t>收入项目</t>
  </si>
  <si>
    <t>支出项目</t>
  </si>
  <si>
    <t>科目号</t>
  </si>
  <si>
    <t>科目名称</t>
  </si>
  <si>
    <t>2025年预算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</si>
  <si>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</si>
  <si>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</si>
  <si>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</si>
  <si>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</si>
  <si>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</si>
  <si>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</si>
  <si>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</si>
  <si>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</si>
  <si>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</si>
  <si>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>国有土地使用权出让收入安排的支出</t>
  </si>
  <si>
    <t>污水处理费收入</t>
  </si>
  <si>
    <t>农业土地开发资金安排的支出</t>
  </si>
  <si>
    <t>城市基础设施配套费安排的支出</t>
  </si>
  <si>
    <t xml:space="preserve"> 污水处理费安排的支出</t>
  </si>
  <si>
    <t>农林水支出</t>
  </si>
  <si>
    <t>国家重大水利工程建设基金安排的支出</t>
  </si>
  <si>
    <t>大中型水库移民后期扶持基金支出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</si>
  <si>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</si>
  <si>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</si>
  <si>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</si>
  <si>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</si>
  <si>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</si>
  <si>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</si>
  <si>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</si>
  <si>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</si>
  <si>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</si>
  <si>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</si>
  <si>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五、县对镇的补助收人</t>
  </si>
  <si>
    <t>六、年终结余</t>
  </si>
  <si>
    <t>收入合计</t>
  </si>
  <si>
    <t>支出合计</t>
  </si>
  <si>
    <t>鹤山市2025年鹤城镇政府性基金预算
执行情况表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</si>
  <si>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</si>
  <si>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</si>
  <si>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</si>
  <si>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</si>
  <si>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</si>
  <si>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</si>
  <si>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</si>
  <si>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</si>
  <si>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</si>
  <si>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</si>
  <si>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</si>
  <si>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</si>
  <si>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</si>
  <si>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</si>
  <si>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</si>
  <si>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 xml:space="preserve">  国家电影事业发展专项资金安排的支出</t>
  </si>
  <si>
    <t>类</t>
  </si>
  <si>
    <t>栏次</t>
  </si>
  <si>
    <t>1</t>
  </si>
  <si>
    <t>2</t>
  </si>
  <si>
    <t>3</t>
  </si>
  <si>
    <t xml:space="preserve">    资助影院建设</t>
  </si>
  <si>
    <t>合计</t>
  </si>
  <si>
    <t>41,252,361.19</t>
  </si>
  <si>
    <t xml:space="preserve">    其他国家电影事业发展专项资金支出</t>
  </si>
  <si>
    <t>土地开发支出</t>
  </si>
  <si>
    <t>农村基础设施建设支出</t>
  </si>
  <si>
    <t xml:space="preserve">  大中型水库移民后期扶持基金支出</t>
  </si>
  <si>
    <t>其他国有土地使用权出让收入安排的支出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</si>
  <si>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</si>
  <si>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>其他污水处理费安排的支出</t>
  </si>
  <si>
    <t xml:space="preserve">    基础设施建设和经济发展</t>
  </si>
  <si>
    <t>三峡后续工作</t>
  </si>
  <si>
    <t xml:space="preserve">    其他大中型水库移民后期扶持基金支出</t>
  </si>
  <si>
    <t>基础设施建设和经济发展</t>
  </si>
  <si>
    <t xml:space="preserve">  小型水库移民扶助基金安排的支出</t>
  </si>
  <si>
    <t>用于残疾人事业的彩票公益金支出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</si>
  <si>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</si>
  <si>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</si>
  <si>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</si>
  <si>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</si>
  <si>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</si>
  <si>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</si>
  <si>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</si>
  <si>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</si>
  <si>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</si>
  <si>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</si>
  <si>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</si>
  <si>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</si>
  <si>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</si>
  <si>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</si>
  <si>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</si>
  <si>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</si>
  <si>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</si>
  <si>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</si>
  <si>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</si>
  <si>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</si>
  <si>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</si>
  <si>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</si>
  <si>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</si>
  <si>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国家重大水利工程建设基金安排的支出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</si>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</sst>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  <numFmt numFmtId="178" formatCode="#,##0.00_ "/>
    <numFmt numFmtId="179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"/>
      <color theme="1"/>
      <name val="宋体"/>
      <charset val="134"/>
      <scheme val="minor"/>
    </font>
    <font>
      <b/>
      <sz val="11.5"/>
      <name val="宋体"/>
      <charset val="134"/>
      <scheme val="minor"/>
    </font>
    <font>
      <sz val="11"/>
      <name val="宋体"/>
      <charset val="134"/>
    </font>
    <font>
      <sz val="11.5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1C1C1"/>
        <bgColor indexed="64"/>
      </patternFill>
    </fill>
    <fill>
      <patternFill patternType="solid">
        <fgColor rgb="FF90EE9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7" borderId="13" applyNumberFormat="0" applyAlignment="0" applyProtection="0">
      <alignment vertical="center"/>
    </xf>
    <xf numFmtId="0" fontId="24" fillId="7" borderId="12" applyNumberFormat="0" applyAlignment="0" applyProtection="0">
      <alignment vertical="center"/>
    </xf>
    <xf numFmtId="0" fontId="25" fillId="8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/>
  </cellStyleXfs>
  <cellXfs count="95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/>
    </xf>
    <xf numFmtId="177" fontId="2" fillId="0" borderId="0" xfId="0" applyNumberFormat="1" applyFont="1" applyFill="1" applyAlignment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176" fontId="8" fillId="0" borderId="1" xfId="1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center" vertical="center"/>
    </xf>
    <xf numFmtId="178" fontId="7" fillId="3" borderId="4" xfId="0" applyNumberFormat="1" applyFont="1" applyFill="1" applyBorder="1" applyAlignment="1">
      <alignment horizontal="right" vertical="center"/>
    </xf>
    <xf numFmtId="0" fontId="7" fillId="4" borderId="3" xfId="0" applyNumberFormat="1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176" fontId="7" fillId="3" borderId="4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4" fillId="0" borderId="1" xfId="1" applyNumberFormat="1" applyFont="1" applyFill="1" applyBorder="1" applyAlignment="1">
      <alignment horizontal="right" vertical="center" wrapText="1"/>
    </xf>
    <xf numFmtId="176" fontId="10" fillId="0" borderId="1" xfId="1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 wrapText="1"/>
    </xf>
    <xf numFmtId="176" fontId="11" fillId="0" borderId="5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176" fontId="11" fillId="0" borderId="0" xfId="0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177" fontId="0" fillId="0" borderId="0" xfId="0" applyNumberFormat="1" applyFill="1" applyAlignment="1">
      <alignment horizontal="right" vertical="center"/>
    </xf>
    <xf numFmtId="0" fontId="0" fillId="0" borderId="0" xfId="0" applyBorder="1" applyAlignment="1">
      <alignment vertical="center"/>
    </xf>
    <xf numFmtId="177" fontId="0" fillId="0" borderId="0" xfId="0" applyNumberFormat="1" applyFill="1" applyBorder="1" applyAlignment="1">
      <alignment horizontal="right" vertical="center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10" fontId="10" fillId="0" borderId="0" xfId="49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177" fontId="4" fillId="0" borderId="2" xfId="1" applyNumberFormat="1" applyFont="1" applyFill="1" applyBorder="1" applyAlignment="1">
      <alignment horizontal="right" vertical="center" wrapText="1"/>
    </xf>
    <xf numFmtId="177" fontId="11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7" fontId="4" fillId="0" borderId="1" xfId="1" applyNumberFormat="1" applyFont="1" applyFill="1" applyBorder="1" applyAlignment="1">
      <alignment horizontal="right" vertical="center" wrapText="1"/>
    </xf>
    <xf numFmtId="177" fontId="12" fillId="0" borderId="0" xfId="0" applyNumberFormat="1" applyFont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177" fontId="10" fillId="0" borderId="1" xfId="1" applyNumberFormat="1" applyFont="1" applyFill="1" applyBorder="1" applyAlignment="1">
      <alignment horizontal="right" vertical="center" wrapText="1"/>
    </xf>
    <xf numFmtId="177" fontId="0" fillId="0" borderId="0" xfId="0" applyNumberFormat="1" applyAlignment="1">
      <alignment vertical="center"/>
    </xf>
    <xf numFmtId="0" fontId="4" fillId="0" borderId="1" xfId="0" applyFont="1" applyBorder="1" applyAlignment="1">
      <alignment vertical="center" wrapText="1"/>
    </xf>
    <xf numFmtId="177" fontId="10" fillId="0" borderId="1" xfId="1" applyNumberFormat="1" applyFont="1" applyFill="1" applyBorder="1" applyAlignment="1">
      <alignment horizontal="right" vertical="center"/>
    </xf>
    <xf numFmtId="177" fontId="4" fillId="0" borderId="1" xfId="1" applyNumberFormat="1" applyFont="1" applyFill="1" applyBorder="1" applyAlignment="1">
      <alignment horizontal="right" vertical="center"/>
    </xf>
    <xf numFmtId="0" fontId="10" fillId="0" borderId="7" xfId="0" applyFont="1" applyBorder="1" applyAlignment="1">
      <alignment vertical="center"/>
    </xf>
    <xf numFmtId="177" fontId="4" fillId="0" borderId="1" xfId="0" applyNumberFormat="1" applyFont="1" applyFill="1" applyBorder="1" applyAlignment="1">
      <alignment horizontal="right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177" fontId="7" fillId="0" borderId="0" xfId="0" applyNumberFormat="1" applyFont="1" applyFill="1" applyAlignment="1">
      <alignment horizontal="right" vertical="center"/>
    </xf>
    <xf numFmtId="41" fontId="0" fillId="0" borderId="0" xfId="4" applyFont="1" applyFill="1" applyAlignment="1">
      <alignment vertical="center"/>
    </xf>
    <xf numFmtId="0" fontId="0" fillId="0" borderId="0" xfId="0" applyAlignment="1"/>
    <xf numFmtId="0" fontId="3" fillId="0" borderId="0" xfId="0" applyNumberFormat="1" applyFont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41" fontId="4" fillId="0" borderId="2" xfId="4" applyFont="1" applyFill="1" applyBorder="1" applyAlignment="1">
      <alignment horizontal="center" vertical="center" wrapText="1"/>
    </xf>
    <xf numFmtId="41" fontId="4" fillId="0" borderId="1" xfId="4" applyFont="1" applyBorder="1" applyAlignment="1">
      <alignment vertical="center"/>
    </xf>
    <xf numFmtId="41" fontId="4" fillId="0" borderId="1" xfId="4" applyFont="1" applyFill="1" applyBorder="1" applyAlignment="1">
      <alignment vertical="center"/>
    </xf>
    <xf numFmtId="41" fontId="10" fillId="0" borderId="1" xfId="4" applyFont="1" applyFill="1" applyBorder="1" applyAlignment="1">
      <alignment vertical="center"/>
    </xf>
    <xf numFmtId="41" fontId="8" fillId="0" borderId="1" xfId="4" applyFont="1" applyFill="1" applyBorder="1" applyAlignment="1">
      <alignment vertical="center"/>
    </xf>
    <xf numFmtId="17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4" applyFont="1" applyBorder="1" applyAlignment="1">
      <alignment vertical="center"/>
    </xf>
    <xf numFmtId="0" fontId="11" fillId="0" borderId="0" xfId="0" applyFont="1" applyAlignment="1"/>
    <xf numFmtId="0" fontId="4" fillId="0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5"/>
  <sheetViews>
    <sheetView tabSelected="1" workbookViewId="0">
      <selection activeCell="K22" sqref="K22"/>
    </sheetView>
  </sheetViews>
  <sheetFormatPr defaultColWidth="9" defaultRowHeight="13.5" outlineLevelCol="7"/>
  <cols>
    <col min="1" max="1" width="10.25" style="46" customWidth="1"/>
    <col min="2" max="2" width="23.5" style="46" customWidth="1"/>
    <col min="3" max="3" width="14.75" style="78" customWidth="1"/>
    <col min="4" max="4" width="8.875" style="5" customWidth="1"/>
    <col min="5" max="5" width="25.125" style="5" customWidth="1"/>
    <col min="6" max="6" width="17.875" style="78" customWidth="1"/>
    <col min="7" max="7" width="9" style="46"/>
    <col min="8" max="8" width="9" style="79"/>
    <col min="9" max="16384" width="9" style="46"/>
  </cols>
  <sheetData>
    <row r="2" ht="25.5" spans="1:8">
      <c r="A2" s="80" t="s">
        <v>0</v>
      </c>
      <c r="B2" s="80"/>
      <c r="C2" s="80"/>
      <c r="D2" s="80"/>
      <c r="E2" s="80"/>
      <c r="F2" s="80"/>
    </row>
    <row r="3" spans="1:8">
      <c r="F3" s="81" t="s">
        <v>1</v>
      </c>
    </row>
    <row r="4" s="5" customFormat="1" ht="14.25" spans="1:8">
      <c r="A4" s="82" t="s">
        <v>2</v>
      </c>
      <c r="B4" s="82"/>
      <c r="C4" s="82"/>
      <c r="D4" s="82" t="s">
        <v>3</v>
      </c>
      <c r="E4" s="82"/>
      <c r="F4" s="82"/>
      <c r="H4" s="83"/>
    </row>
    <row r="5" ht="32.25" customHeight="1" spans="1:8">
      <c r="A5" s="53" t="s">
        <v>4</v>
      </c>
      <c r="B5" s="53" t="s">
        <v>5</v>
      </c>
      <c r="C5" s="84" t="s">
        <v>6</v>
      </c>
      <c r="D5" s="10" t="s">
        <v>4</v>
      </c>
      <c r="E5" s="10" t="s">
        <v>5</v>
      </c>
      <c r="F5" s="84" t="s">
        <v>6</v>
      </c>
    </row>
    <row r="6" ht="18" customHeight="1" spans="1:8">
      <c r="A6" s="60" t="s">
        <v>7</v>
      </c>
      <c r="B6" s="64"/>
      <c r="C6" s="85">
        <f>SUM(C7:C12)</f>
        <v>2186</v>
      </c>
      <c r="D6" s="14" t="s">
        <v>8</v>
      </c>
      <c r="E6" s="15"/>
      <c r="F6" s="86">
        <f>SUM(F7:F9)+SUM(F14)</f>
        <v>4125</v>
      </c>
    </row>
    <row r="7" ht="18" customHeight="1" spans="1:8">
      <c r="A7" s="63">
        <v>1030147</v>
      </c>
      <c r="B7" s="64" t="s">
        <v>9</v>
      </c>
      <c r="C7" s="87">
        <f>镇级基金收入!C6</f>
        <v>0</v>
      </c>
      <c r="D7" s="20">
        <v>207</v>
      </c>
      <c r="E7" s="21" t="s">
        <v>10</v>
      </c>
      <c r="F7" s="88">
        <f>镇级基金支出!C6</f>
        <v>0</v>
      </c>
    </row>
    <row r="8" ht="18" customHeight="1" spans="1:8">
      <c r="A8" s="63">
        <v>1030148</v>
      </c>
      <c r="B8" s="64" t="s">
        <v>11</v>
      </c>
      <c r="C8" s="87">
        <f>镇级基金收入!C7</f>
        <v>1422</v>
      </c>
      <c r="D8" s="20">
        <v>208</v>
      </c>
      <c r="E8" s="21" t="s">
        <v>12</v>
      </c>
      <c r="F8" s="88">
        <f>镇级基金支出!C10</f>
        <v>0</v>
      </c>
    </row>
    <row r="9" ht="18" customHeight="1" spans="1:8">
      <c r="A9" s="63">
        <v>1030155</v>
      </c>
      <c r="B9" s="64" t="s">
        <v>13</v>
      </c>
      <c r="C9" s="87">
        <f>镇级基金收入!C13</f>
        <v>0</v>
      </c>
      <c r="D9" s="20">
        <v>212</v>
      </c>
      <c r="E9" s="21" t="s">
        <v>14</v>
      </c>
      <c r="F9" s="88">
        <f>SUM(F10:F13)</f>
        <v>3827</v>
      </c>
    </row>
    <row r="10" ht="27" spans="1:8">
      <c r="A10" s="63">
        <v>1030156</v>
      </c>
      <c r="B10" s="64" t="s">
        <v>15</v>
      </c>
      <c r="C10" s="87">
        <f>镇级基金收入!C16</f>
        <v>0</v>
      </c>
      <c r="D10" s="20">
        <v>21208</v>
      </c>
      <c r="E10" s="21" t="s">
        <v>16</v>
      </c>
      <c r="F10" s="88">
        <f>镇级基金支出!C20</f>
        <v>3063</v>
      </c>
    </row>
    <row r="11" spans="1:8">
      <c r="A11" s="63">
        <v>1030178</v>
      </c>
      <c r="B11" s="64" t="s">
        <v>17</v>
      </c>
      <c r="C11" s="87">
        <f>镇级基金收入!C17</f>
        <v>764</v>
      </c>
      <c r="D11" s="20">
        <v>21211</v>
      </c>
      <c r="E11" s="21" t="s">
        <v>18</v>
      </c>
      <c r="F11" s="88">
        <f>镇级基金支出!C31</f>
        <v>0</v>
      </c>
    </row>
    <row r="12" ht="27" spans="1:8">
      <c r="A12" s="63"/>
      <c r="B12" s="89"/>
      <c r="C12" s="87"/>
      <c r="D12" s="20">
        <v>21213</v>
      </c>
      <c r="E12" s="21" t="s">
        <v>19</v>
      </c>
      <c r="F12" s="88">
        <f>-镇级基金支出!C32</f>
        <v>0</v>
      </c>
    </row>
    <row r="13" spans="1:8">
      <c r="A13" s="90"/>
      <c r="B13" s="90"/>
      <c r="C13" s="91"/>
      <c r="D13" s="20">
        <v>21214</v>
      </c>
      <c r="E13" s="21" t="s">
        <v>20</v>
      </c>
      <c r="F13" s="88">
        <f>镇级基金支出!C36</f>
        <v>764</v>
      </c>
    </row>
    <row r="14" ht="21" customHeight="1" spans="1:8">
      <c r="A14" s="90"/>
      <c r="B14" s="90"/>
      <c r="C14" s="91"/>
      <c r="D14" s="20">
        <v>213</v>
      </c>
      <c r="E14" s="21" t="s">
        <v>21</v>
      </c>
      <c r="F14" s="88">
        <f>镇级基金支出!C40</f>
        <v>298</v>
      </c>
    </row>
    <row r="15" ht="27" spans="1:8">
      <c r="A15" s="90"/>
      <c r="B15" s="90"/>
      <c r="C15" s="91"/>
      <c r="D15" s="20">
        <v>21369</v>
      </c>
      <c r="E15" s="21" t="s">
        <v>22</v>
      </c>
      <c r="F15" s="88">
        <f>镇级基金支出!C44</f>
        <v>44</v>
      </c>
    </row>
    <row r="16" ht="27" spans="1:8">
      <c r="A16" s="90"/>
      <c r="B16" s="90"/>
      <c r="C16" s="91"/>
      <c r="D16" s="20">
        <v>21372</v>
      </c>
      <c r="E16" s="21" t="s">
        <v>23</v>
      </c>
      <c r="F16" s="88">
        <f>镇级基金支出!C47</f>
        <v>254</v>
      </c>
    </row>
    <row r="17" ht="18" customHeight="1" spans="1:8">
      <c r="A17" s="90"/>
      <c r="B17" s="90"/>
      <c r="C17" s="87"/>
      <c r="D17" s="20">
        <v>214</v>
      </c>
      <c r="E17" s="21" t="s">
        <v>24</v>
      </c>
      <c r="F17" s="88">
        <f>镇级基金支出!C48</f>
        <v>0</v>
      </c>
    </row>
    <row r="18" ht="18" customHeight="1" spans="1:8">
      <c r="A18" s="60"/>
      <c r="B18" s="64"/>
      <c r="C18" s="87"/>
      <c r="D18" s="20">
        <v>229</v>
      </c>
      <c r="E18" s="21" t="s">
        <v>25</v>
      </c>
      <c r="F18" s="88">
        <f>镇级基金支出!C51</f>
        <v>0</v>
      </c>
    </row>
    <row r="19" ht="18" customHeight="1" spans="1:8">
      <c r="A19" s="59"/>
      <c r="B19" s="59"/>
      <c r="C19" s="87"/>
      <c r="D19" s="20">
        <v>232</v>
      </c>
      <c r="E19" s="21" t="s">
        <v>26</v>
      </c>
      <c r="F19" s="88">
        <f>镇级基金支出!C63</f>
        <v>0</v>
      </c>
    </row>
    <row r="20" ht="18" customHeight="1" spans="1:8">
      <c r="A20" s="59"/>
      <c r="B20" s="64"/>
      <c r="C20" s="87"/>
      <c r="D20" s="20">
        <v>233</v>
      </c>
      <c r="E20" s="21" t="s">
        <v>27</v>
      </c>
      <c r="F20" s="87">
        <f>镇级基金支出!C69</f>
        <v>0</v>
      </c>
    </row>
    <row r="21" s="44" customFormat="1" ht="18" customHeight="1" spans="1:8">
      <c r="A21" s="60" t="s">
        <v>28</v>
      </c>
      <c r="B21" s="64"/>
      <c r="C21" s="85">
        <f>镇级基金收入!C19</f>
        <v>1939</v>
      </c>
      <c r="D21" s="14" t="s">
        <v>29</v>
      </c>
      <c r="E21" s="15"/>
      <c r="F21" s="86">
        <f>镇级基金支出!C82</f>
        <v>0</v>
      </c>
      <c r="H21" s="92"/>
    </row>
    <row r="22" s="44" customFormat="1" ht="18" customHeight="1" spans="1:8">
      <c r="A22" s="59" t="s">
        <v>30</v>
      </c>
      <c r="B22" s="64"/>
      <c r="C22" s="85">
        <f>镇级基金收入!C21</f>
        <v>0</v>
      </c>
      <c r="D22" s="14" t="s">
        <v>31</v>
      </c>
      <c r="E22" s="93"/>
      <c r="F22" s="86">
        <f>镇级基金支出!C84</f>
        <v>0</v>
      </c>
      <c r="H22" s="92"/>
    </row>
    <row r="23" s="44" customFormat="1" ht="18" customHeight="1" spans="1:8">
      <c r="A23" s="59" t="s">
        <v>32</v>
      </c>
      <c r="B23" s="64"/>
      <c r="C23" s="85">
        <f>镇级基金收入!C23</f>
        <v>0</v>
      </c>
      <c r="D23" s="14" t="s">
        <v>33</v>
      </c>
      <c r="E23" s="93"/>
      <c r="F23" s="86">
        <f>镇级基金支出!C86</f>
        <v>0</v>
      </c>
      <c r="H23" s="92"/>
    </row>
    <row r="24" s="44" customFormat="1" ht="18" customHeight="1" spans="1:8">
      <c r="A24" s="59" t="s">
        <v>34</v>
      </c>
      <c r="B24" s="64"/>
      <c r="C24" s="85">
        <f>镇级基金收入!C27</f>
        <v>0</v>
      </c>
      <c r="D24" s="14" t="s">
        <v>35</v>
      </c>
      <c r="E24" s="93"/>
      <c r="F24" s="86">
        <f>镇级基金支出!C88</f>
        <v>0</v>
      </c>
      <c r="H24" s="92"/>
    </row>
    <row r="25" s="44" customFormat="1" ht="18" customHeight="1" spans="1:8">
      <c r="A25" s="94" t="s">
        <v>36</v>
      </c>
      <c r="B25" s="94"/>
      <c r="C25" s="85">
        <f>C6+C21+C22+C23+C24</f>
        <v>4125</v>
      </c>
      <c r="D25" s="10" t="s">
        <v>37</v>
      </c>
      <c r="E25" s="10"/>
      <c r="F25" s="86">
        <f>F6+F23+F24+F21+F22</f>
        <v>4125</v>
      </c>
      <c r="H25" s="92"/>
    </row>
  </sheetData>
  <mergeCells count="5">
    <mergeCell ref="A2:F2"/>
    <mergeCell ref="A4:C4"/>
    <mergeCell ref="D4:F4"/>
    <mergeCell ref="A25:B25"/>
    <mergeCell ref="D25:E25"/>
  </mergeCells>
  <pageMargins left="0.7" right="0.7" top="0.75" bottom="0.75" header="0.3" footer="0.3"/>
  <pageSetup paperSize="9" scale="8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E31"/>
  <sheetViews>
    <sheetView showZeros="0" workbookViewId="0">
      <selection activeCell="C8" sqref="C8"/>
    </sheetView>
  </sheetViews>
  <sheetFormatPr defaultColWidth="11.375" defaultRowHeight="13.5" outlineLevelCol="4"/>
  <cols>
    <col min="1" max="1" width="12" style="46" customWidth="1"/>
    <col min="2" max="2" width="46.5" style="46" customWidth="1"/>
    <col min="3" max="3" width="19.25" style="47" customWidth="1"/>
    <col min="4" max="16384" width="11.375" style="46"/>
  </cols>
  <sheetData>
    <row r="1" spans="1:5">
      <c r="A1" s="48"/>
      <c r="B1" s="48"/>
      <c r="C1" s="49"/>
    </row>
    <row r="2" ht="58.5" customHeight="1" spans="1:5">
      <c r="A2" s="50" t="s">
        <v>38</v>
      </c>
      <c r="B2" s="51"/>
      <c r="C2" s="51"/>
    </row>
    <row r="3" spans="1:5">
      <c r="C3" s="52" t="s">
        <v>39</v>
      </c>
    </row>
    <row r="4" s="43" customFormat="1" ht="34.5" customHeight="1" spans="1:5">
      <c r="A4" s="53" t="s">
        <v>4</v>
      </c>
      <c r="B4" s="53" t="s">
        <v>5</v>
      </c>
      <c r="C4" s="54" t="s">
        <v>6</v>
      </c>
      <c r="E4" s="12"/>
    </row>
    <row r="5" s="44" customFormat="1" ht="25.5" customHeight="1" spans="1:5">
      <c r="A5" s="55" t="s">
        <v>7</v>
      </c>
      <c r="B5" s="56"/>
      <c r="C5" s="57">
        <f>C6+C7+C13+C16+C17+C18</f>
        <v>2186</v>
      </c>
      <c r="E5" s="58"/>
    </row>
    <row r="6" s="44" customFormat="1" ht="25.5" hidden="1" customHeight="1" spans="1:5">
      <c r="A6" s="59">
        <v>1030147</v>
      </c>
      <c r="B6" s="60" t="s">
        <v>9</v>
      </c>
      <c r="C6" s="61"/>
      <c r="E6" s="62"/>
    </row>
    <row r="7" s="44" customFormat="1" ht="25.5" customHeight="1" spans="1:5">
      <c r="A7" s="59">
        <v>1030148</v>
      </c>
      <c r="B7" s="60" t="s">
        <v>11</v>
      </c>
      <c r="C7" s="61">
        <f>SUM(C8:C12)</f>
        <v>1422</v>
      </c>
      <c r="E7" s="62"/>
    </row>
    <row r="8" ht="25.5" customHeight="1" spans="1:5">
      <c r="A8" s="63">
        <v>103014801</v>
      </c>
      <c r="B8" s="64" t="s">
        <v>40</v>
      </c>
      <c r="C8" s="65">
        <v>1422</v>
      </c>
      <c r="E8" s="66"/>
    </row>
    <row r="9" ht="25.5" hidden="1" customHeight="1" spans="1:5">
      <c r="A9" s="63">
        <v>103014802</v>
      </c>
      <c r="B9" s="64" t="s">
        <v>41</v>
      </c>
      <c r="C9" s="65"/>
      <c r="E9" s="66"/>
    </row>
    <row r="10" s="45" customFormat="1" ht="25.5" hidden="1" customHeight="1" spans="1:5">
      <c r="A10" s="63">
        <v>103014803</v>
      </c>
      <c r="B10" s="64" t="s">
        <v>42</v>
      </c>
      <c r="C10" s="65"/>
      <c r="E10" s="62"/>
    </row>
    <row r="11" s="45" customFormat="1" ht="25.5" hidden="1" customHeight="1" spans="1:5">
      <c r="A11" s="63">
        <v>103014898</v>
      </c>
      <c r="B11" s="64" t="s">
        <v>43</v>
      </c>
      <c r="C11" s="65"/>
      <c r="E11" s="62"/>
    </row>
    <row r="12" s="45" customFormat="1" ht="25.5" hidden="1" customHeight="1" spans="1:5">
      <c r="A12" s="63">
        <v>103014899</v>
      </c>
      <c r="B12" s="64" t="s">
        <v>44</v>
      </c>
      <c r="C12" s="65"/>
      <c r="E12" s="62"/>
    </row>
    <row r="13" s="44" customFormat="1" ht="25.5" hidden="1" customHeight="1" spans="1:5">
      <c r="A13" s="59">
        <v>1030155</v>
      </c>
      <c r="B13" s="60" t="s">
        <v>13</v>
      </c>
      <c r="C13" s="61">
        <f>C14+C15</f>
        <v>0</v>
      </c>
      <c r="E13" s="58"/>
    </row>
    <row r="14" ht="25.5" hidden="1" customHeight="1" spans="1:5">
      <c r="A14" s="63">
        <v>103015501</v>
      </c>
      <c r="B14" s="64" t="s">
        <v>45</v>
      </c>
      <c r="C14" s="65"/>
      <c r="E14" s="66"/>
    </row>
    <row r="15" ht="25.5" hidden="1" customHeight="1" spans="1:5">
      <c r="A15" s="63">
        <v>103015502</v>
      </c>
      <c r="B15" s="64" t="s">
        <v>46</v>
      </c>
      <c r="C15" s="65"/>
      <c r="E15" s="66"/>
    </row>
    <row r="16" s="44" customFormat="1" ht="25.5" hidden="1" customHeight="1" spans="1:5">
      <c r="A16" s="59">
        <v>1030156</v>
      </c>
      <c r="B16" s="60" t="s">
        <v>15</v>
      </c>
      <c r="C16" s="61"/>
      <c r="E16" s="62"/>
    </row>
    <row r="17" s="44" customFormat="1" ht="25.5" customHeight="1" spans="1:5">
      <c r="A17" s="59">
        <v>1030178</v>
      </c>
      <c r="B17" s="60" t="s">
        <v>17</v>
      </c>
      <c r="C17" s="61">
        <v>764</v>
      </c>
      <c r="E17" s="62"/>
    </row>
    <row r="18" s="44" customFormat="1" ht="33.75" hidden="1" customHeight="1" spans="1:5">
      <c r="A18" s="59">
        <v>1030180</v>
      </c>
      <c r="B18" s="67" t="s">
        <v>47</v>
      </c>
      <c r="C18" s="61"/>
    </row>
    <row r="19" s="44" customFormat="1" ht="25.5" customHeight="1" spans="1:5">
      <c r="A19" s="60" t="s">
        <v>28</v>
      </c>
      <c r="B19" s="60"/>
      <c r="C19" s="61">
        <f>C20</f>
        <v>1939</v>
      </c>
    </row>
    <row r="20" ht="25.5" customHeight="1" spans="1:5">
      <c r="A20" s="63">
        <v>11004</v>
      </c>
      <c r="B20" s="64" t="s">
        <v>48</v>
      </c>
      <c r="C20" s="68">
        <v>1939</v>
      </c>
    </row>
    <row r="21" s="44" customFormat="1" ht="25.5" hidden="1" customHeight="1" spans="1:5">
      <c r="A21" s="59" t="s">
        <v>30</v>
      </c>
      <c r="B21" s="59"/>
      <c r="C21" s="69">
        <f>C22</f>
        <v>0</v>
      </c>
    </row>
    <row r="22" ht="25.5" hidden="1" customHeight="1" spans="1:5">
      <c r="A22" s="63">
        <v>1100802</v>
      </c>
      <c r="B22" s="64" t="s">
        <v>49</v>
      </c>
      <c r="C22" s="68"/>
    </row>
    <row r="23" s="44" customFormat="1" ht="25.5" hidden="1" customHeight="1" spans="1:5">
      <c r="A23" s="59" t="s">
        <v>32</v>
      </c>
      <c r="B23" s="60"/>
      <c r="C23" s="69">
        <f>C24</f>
        <v>0</v>
      </c>
    </row>
    <row r="24" s="45" customFormat="1" ht="25.5" hidden="1" customHeight="1" spans="1:5">
      <c r="A24" s="63">
        <v>1101102</v>
      </c>
      <c r="B24" s="64" t="s">
        <v>50</v>
      </c>
      <c r="C24" s="68"/>
    </row>
    <row r="25" s="45" customFormat="1" ht="25.5" hidden="1" customHeight="1" spans="1:5">
      <c r="A25" s="59" t="s">
        <v>51</v>
      </c>
      <c r="B25" s="70"/>
      <c r="C25" s="69">
        <f>C26</f>
        <v>0</v>
      </c>
    </row>
    <row r="26" s="45" customFormat="1" ht="25.5" hidden="1" customHeight="1" spans="1:5">
      <c r="A26" s="63">
        <v>1100902</v>
      </c>
      <c r="B26" s="64" t="s">
        <v>52</v>
      </c>
      <c r="C26" s="68"/>
    </row>
    <row r="27" s="45" customFormat="1" ht="25.5" hidden="1" customHeight="1" spans="1:5">
      <c r="A27" s="59" t="s">
        <v>53</v>
      </c>
      <c r="B27" s="70"/>
      <c r="C27" s="71"/>
    </row>
    <row r="28" s="44" customFormat="1" ht="25.5" customHeight="1" spans="1:5">
      <c r="A28" s="72" t="s">
        <v>36</v>
      </c>
      <c r="B28" s="73"/>
      <c r="C28" s="69">
        <f>C5+C19+C21+C23+C27</f>
        <v>4125</v>
      </c>
    </row>
    <row r="29" s="44" customFormat="1" ht="14.25" spans="1:5">
      <c r="A29" s="74"/>
      <c r="B29" s="74"/>
      <c r="C29" s="74"/>
    </row>
    <row r="30" ht="14.25" spans="1:5">
      <c r="A30" s="75"/>
      <c r="B30" s="75"/>
      <c r="C30" s="75"/>
    </row>
    <row r="31" spans="1:5">
      <c r="B31" s="76"/>
      <c r="C31" s="77"/>
    </row>
  </sheetData>
  <autoFilter xmlns:etc="http://www.wps.cn/officeDocument/2017/etCustomData" ref="A4:E28" etc:filterBottomFollowUsedRange="0">
    <filterColumn colId="2">
      <filters>
        <filter val="1,422"/>
        <filter val="764"/>
        <filter val="4,125"/>
        <filter val="2,186"/>
        <filter val="1,939"/>
      </filters>
    </filterColumn>
    <extLst/>
  </autoFilter>
  <mergeCells count="2">
    <mergeCell ref="A2:C2"/>
    <mergeCell ref="A28:B28"/>
  </mergeCells>
  <pageMargins left="0.708333333333333" right="0.708333333333333" top="0.747916666666667" bottom="0.747916666666667" header="0.314583333333333" footer="0.314583333333333"/>
  <pageSetup paperSize="9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2:I92"/>
  <sheetViews>
    <sheetView showZeros="0" workbookViewId="0">
      <pane ySplit="5" topLeftCell="A6" activePane="bottomLeft" state="frozen"/>
      <selection/>
      <selection pane="bottomLeft" activeCell="C47" sqref="C22:C30 C39 C45 C47"/>
    </sheetView>
  </sheetViews>
  <sheetFormatPr defaultColWidth="9" defaultRowHeight="13.5"/>
  <cols>
    <col min="1" max="1" width="10.25" style="5" customWidth="1"/>
    <col min="2" max="2" width="56.625" style="5" customWidth="1"/>
    <col min="3" max="3" width="17.375" style="6" customWidth="1"/>
    <col min="4" max="4" width="9" style="5"/>
    <col min="5" max="5" width="9" style="5" hidden="1" customWidth="1"/>
    <col min="6" max="6" width="37.875" style="5" hidden="1" customWidth="1"/>
    <col min="7" max="8" width="15.75" style="5" hidden="1" customWidth="1"/>
    <col min="9" max="9" width="13.875" style="5" hidden="1" customWidth="1"/>
    <col min="10" max="16384" width="9" style="5"/>
  </cols>
  <sheetData>
    <row r="2" ht="56.25" customHeight="1" spans="1:9">
      <c r="A2" s="7" t="s">
        <v>38</v>
      </c>
      <c r="B2" s="8"/>
      <c r="C2" s="9"/>
    </row>
    <row r="3" ht="15.75" customHeight="1" spans="1:9">
      <c r="C3" s="6" t="s">
        <v>39</v>
      </c>
    </row>
    <row r="4" s="2" customFormat="1" ht="35.25" customHeight="1" spans="1:9">
      <c r="A4" s="10" t="s">
        <v>4</v>
      </c>
      <c r="B4" s="10" t="s">
        <v>5</v>
      </c>
      <c r="C4" s="11" t="s">
        <v>6</v>
      </c>
      <c r="F4" s="12"/>
      <c r="G4" s="12"/>
      <c r="H4" s="12"/>
      <c r="I4" s="13"/>
    </row>
    <row r="5" s="3" customFormat="1" ht="27" customHeight="1" spans="1:9">
      <c r="A5" s="14" t="s">
        <v>8</v>
      </c>
      <c r="B5" s="15"/>
      <c r="C5" s="16">
        <f>C6+C10+C19+C40+C48+C63+C69+C51</f>
        <v>4125</v>
      </c>
      <c r="F5" s="17"/>
      <c r="G5" s="17"/>
      <c r="H5" s="17"/>
      <c r="I5" s="17"/>
    </row>
    <row r="6" s="3" customFormat="1" ht="27" hidden="1" customHeight="1" spans="1:9">
      <c r="A6" s="14">
        <v>207</v>
      </c>
      <c r="B6" s="15" t="s">
        <v>10</v>
      </c>
      <c r="C6" s="16">
        <f>C7</f>
        <v>0</v>
      </c>
    </row>
    <row r="7" s="3" customFormat="1" ht="27" hidden="1" customHeight="1" spans="1:9">
      <c r="A7" s="14">
        <v>20707</v>
      </c>
      <c r="B7" s="15" t="s">
        <v>54</v>
      </c>
      <c r="C7" s="16">
        <f>C8+C9</f>
        <v>0</v>
      </c>
      <c r="E7" s="18" t="s">
        <v>55</v>
      </c>
      <c r="F7" s="19" t="s">
        <v>56</v>
      </c>
      <c r="G7" s="19" t="s">
        <v>57</v>
      </c>
      <c r="H7" s="19" t="s">
        <v>58</v>
      </c>
      <c r="I7" s="19" t="s">
        <v>59</v>
      </c>
    </row>
    <row r="8" s="4" customFormat="1" ht="27" hidden="1" customHeight="1" spans="1:9">
      <c r="A8" s="20">
        <v>2070702</v>
      </c>
      <c r="B8" s="21" t="s">
        <v>60</v>
      </c>
      <c r="C8" s="22">
        <f>IFERROR(VLOOKUP(A8,Sheet4!A:D,4,0),0)</f>
        <v>0</v>
      </c>
      <c r="E8" s="23"/>
      <c r="F8" s="24" t="s">
        <v>61</v>
      </c>
      <c r="G8" s="25" t="s">
        <v>62</v>
      </c>
      <c r="H8" s="25">
        <v>4125.236119</v>
      </c>
      <c r="I8" s="25"/>
    </row>
    <row r="9" s="4" customFormat="1" ht="34.5" hidden="1" customHeight="1" spans="1:9">
      <c r="A9" s="20">
        <v>2070799</v>
      </c>
      <c r="B9" s="21" t="s">
        <v>63</v>
      </c>
      <c r="C9" s="22">
        <f>IFERROR(VLOOKUP(A9,Sheet4!A:D,4,0),0)</f>
        <v>0</v>
      </c>
      <c r="E9" s="26">
        <v>2120802</v>
      </c>
      <c r="F9" s="27" t="s">
        <v>64</v>
      </c>
      <c r="G9" s="25">
        <v>21651425.51</v>
      </c>
      <c r="H9" s="25">
        <v>2165.142551</v>
      </c>
      <c r="I9" s="25">
        <v>2165</v>
      </c>
    </row>
    <row r="10" s="3" customFormat="1" ht="27" hidden="1" customHeight="1" spans="1:9">
      <c r="A10" s="14">
        <v>208</v>
      </c>
      <c r="B10" s="15" t="s">
        <v>12</v>
      </c>
      <c r="C10" s="16">
        <f>C11+C15</f>
        <v>0</v>
      </c>
      <c r="E10" s="26">
        <v>2120804</v>
      </c>
      <c r="F10" s="27" t="s">
        <v>65</v>
      </c>
      <c r="G10" s="25">
        <v>6304600.66</v>
      </c>
      <c r="H10" s="25">
        <v>630.460066</v>
      </c>
      <c r="I10" s="25">
        <v>630</v>
      </c>
    </row>
    <row r="11" s="3" customFormat="1" ht="33" hidden="1" customHeight="1" spans="1:9">
      <c r="A11" s="14">
        <v>20822</v>
      </c>
      <c r="B11" s="15" t="s">
        <v>66</v>
      </c>
      <c r="C11" s="16">
        <f>C12+C13+C14</f>
        <v>0</v>
      </c>
      <c r="E11" s="26">
        <v>2120899</v>
      </c>
      <c r="F11" s="27" t="s">
        <v>67</v>
      </c>
      <c r="G11" s="25">
        <v>2675639.7</v>
      </c>
      <c r="H11" s="25">
        <v>267.56397</v>
      </c>
      <c r="I11" s="25">
        <v>268</v>
      </c>
    </row>
    <row r="12" s="4" customFormat="1" ht="27" hidden="1" customHeight="1" spans="1:9">
      <c r="A12" s="20">
        <v>2082201</v>
      </c>
      <c r="B12" s="21" t="s">
        <v>68</v>
      </c>
      <c r="C12" s="22">
        <f>IFERROR(VLOOKUP(A12,Sheet4!A:D,4,0),0)</f>
        <v>0</v>
      </c>
      <c r="E12" s="26">
        <v>2121499</v>
      </c>
      <c r="F12" s="27" t="s">
        <v>69</v>
      </c>
      <c r="G12" s="25">
        <v>7644745.65</v>
      </c>
      <c r="H12" s="25">
        <v>764.474565</v>
      </c>
      <c r="I12" s="25">
        <v>764</v>
      </c>
    </row>
    <row r="13" s="4" customFormat="1" ht="27" hidden="1" customHeight="1" spans="1:9">
      <c r="A13" s="20">
        <v>2082202</v>
      </c>
      <c r="B13" s="21" t="s">
        <v>70</v>
      </c>
      <c r="C13" s="22">
        <f>IFERROR(VLOOKUP(A13,Sheet4!A:D,4,0),0)</f>
        <v>0</v>
      </c>
      <c r="E13" s="26">
        <v>2136902</v>
      </c>
      <c r="F13" s="27" t="s">
        <v>71</v>
      </c>
      <c r="G13" s="25">
        <v>435000</v>
      </c>
      <c r="H13" s="25">
        <v>43.5</v>
      </c>
      <c r="I13" s="25">
        <v>44</v>
      </c>
    </row>
    <row r="14" s="4" customFormat="1" ht="27" hidden="1" customHeight="1" spans="1:9">
      <c r="A14" s="20">
        <v>2082299</v>
      </c>
      <c r="B14" s="21" t="s">
        <v>72</v>
      </c>
      <c r="C14" s="22">
        <f>IFERROR(VLOOKUP(A14,Sheet4!A:D,4,0),0)</f>
        <v>0</v>
      </c>
      <c r="E14" s="26">
        <v>2137202</v>
      </c>
      <c r="F14" s="27" t="s">
        <v>73</v>
      </c>
      <c r="G14" s="25">
        <v>2537349.67</v>
      </c>
      <c r="H14" s="25">
        <v>253.734967</v>
      </c>
      <c r="I14" s="25">
        <v>254</v>
      </c>
    </row>
    <row r="15" s="3" customFormat="1" ht="27" hidden="1" customHeight="1" spans="1:9">
      <c r="A15" s="14">
        <v>20823</v>
      </c>
      <c r="B15" s="15" t="s">
        <v>74</v>
      </c>
      <c r="C15" s="16">
        <f>C16+C17+C18</f>
        <v>0</v>
      </c>
      <c r="E15" s="26">
        <v>2296006</v>
      </c>
      <c r="F15" s="27" t="s">
        <v>75</v>
      </c>
      <c r="G15" s="25">
        <v>3600</v>
      </c>
      <c r="H15" s="25">
        <v>0.36</v>
      </c>
      <c r="I15" s="25">
        <v>0</v>
      </c>
    </row>
    <row r="16" s="4" customFormat="1" ht="27" hidden="1" customHeight="1" spans="1:9">
      <c r="A16" s="20">
        <v>2082301</v>
      </c>
      <c r="B16" s="21" t="s">
        <v>68</v>
      </c>
      <c r="C16" s="22">
        <f>IFERROR(VLOOKUP(A16,Sheet4!A:D,4,0),0)</f>
        <v>0</v>
      </c>
    </row>
    <row r="17" s="4" customFormat="1" ht="27" hidden="1" customHeight="1" spans="1:8">
      <c r="A17" s="20">
        <v>2082302</v>
      </c>
      <c r="B17" s="21" t="s">
        <v>70</v>
      </c>
      <c r="C17" s="22">
        <f>IFERROR(VLOOKUP(A17,Sheet4!A:D,4,0),0)</f>
        <v>0</v>
      </c>
    </row>
    <row r="18" s="4" customFormat="1" ht="27" hidden="1" customHeight="1" spans="1:8">
      <c r="A18" s="20">
        <v>2082399</v>
      </c>
      <c r="B18" s="21" t="s">
        <v>76</v>
      </c>
      <c r="C18" s="22">
        <f>IFERROR(VLOOKUP(A18,Sheet4!A:D,4,0),0)</f>
        <v>0</v>
      </c>
    </row>
    <row r="19" s="3" customFormat="1" ht="27" customHeight="1" spans="1:8">
      <c r="A19" s="14">
        <v>212</v>
      </c>
      <c r="B19" s="15" t="s">
        <v>14</v>
      </c>
      <c r="C19" s="16">
        <f>C20+C31+C32+C36</f>
        <v>3827</v>
      </c>
    </row>
    <row r="20" s="3" customFormat="1" ht="36" customHeight="1" spans="1:8">
      <c r="A20" s="14">
        <v>21208</v>
      </c>
      <c r="B20" s="15" t="s">
        <v>77</v>
      </c>
      <c r="C20" s="16">
        <f>SUM(C21:C30)</f>
        <v>3063</v>
      </c>
    </row>
    <row r="21" s="4" customFormat="1" ht="27" hidden="1" customHeight="1" spans="1:8">
      <c r="A21" s="20">
        <v>2120801</v>
      </c>
      <c r="B21" s="21" t="s">
        <v>78</v>
      </c>
      <c r="C21" s="22">
        <f>IFERROR(VLOOKUP(A21,Sheet4!A:D,4,0),0)</f>
        <v>0</v>
      </c>
    </row>
    <row r="22" s="4" customFormat="1" ht="27" customHeight="1" spans="1:8">
      <c r="A22" s="20">
        <v>2120802</v>
      </c>
      <c r="B22" s="21" t="s">
        <v>79</v>
      </c>
      <c r="C22" s="28">
        <v>2165</v>
      </c>
    </row>
    <row r="23" s="4" customFormat="1" ht="27" hidden="1" customHeight="1" spans="1:8">
      <c r="A23" s="20">
        <v>2120803</v>
      </c>
      <c r="B23" s="21" t="s">
        <v>80</v>
      </c>
      <c r="C23" s="22">
        <f>IFERROR(VLOOKUP(A23,Sheet4!A:D,4,0),0)</f>
        <v>0</v>
      </c>
      <c r="F23" s="29"/>
    </row>
    <row r="24" s="4" customFormat="1" ht="27" customHeight="1" spans="1:8">
      <c r="A24" s="20">
        <v>2120804</v>
      </c>
      <c r="B24" s="21" t="s">
        <v>81</v>
      </c>
      <c r="C24" s="28">
        <v>630</v>
      </c>
      <c r="F24" s="29"/>
    </row>
    <row r="25" s="4" customFormat="1" ht="27" hidden="1" customHeight="1" spans="1:8">
      <c r="A25" s="20">
        <v>2120805</v>
      </c>
      <c r="B25" s="21" t="s">
        <v>82</v>
      </c>
      <c r="C25" s="22">
        <f>IFERROR(VLOOKUP(A25,Sheet4!A:D,4,0),0)</f>
        <v>0</v>
      </c>
      <c r="F25" s="29"/>
    </row>
    <row r="26" s="4" customFormat="1" ht="27" hidden="1" customHeight="1" spans="1:8">
      <c r="A26" s="20">
        <v>2120806</v>
      </c>
      <c r="B26" s="21" t="s">
        <v>83</v>
      </c>
      <c r="C26" s="22"/>
      <c r="F26" s="29"/>
    </row>
    <row r="27" s="4" customFormat="1" ht="27" hidden="1" customHeight="1" spans="1:8">
      <c r="A27" s="20">
        <v>2120814</v>
      </c>
      <c r="B27" s="21" t="s">
        <v>84</v>
      </c>
      <c r="C27" s="22">
        <f>IFERROR(VLOOKUP(A27,Sheet4!A:D,4,0),0)</f>
        <v>0</v>
      </c>
      <c r="F27" s="29"/>
    </row>
    <row r="28" s="4" customFormat="1" ht="27" hidden="1" customHeight="1" spans="1:8">
      <c r="A28" s="20">
        <v>2120815</v>
      </c>
      <c r="B28" s="21" t="s">
        <v>85</v>
      </c>
      <c r="C28" s="22">
        <f>IFERROR(VLOOKUP(A28,Sheet4!A:D,4,0),0)</f>
        <v>0</v>
      </c>
      <c r="F28" s="29"/>
    </row>
    <row r="29" s="4" customFormat="1" ht="27" hidden="1" customHeight="1" spans="1:8">
      <c r="A29" s="20">
        <v>2120816</v>
      </c>
      <c r="B29" s="21" t="s">
        <v>86</v>
      </c>
      <c r="C29" s="22"/>
      <c r="F29" s="29"/>
    </row>
    <row r="30" s="4" customFormat="1" ht="40.5" customHeight="1" spans="1:8">
      <c r="A30" s="20">
        <v>2120899</v>
      </c>
      <c r="B30" s="21" t="s">
        <v>87</v>
      </c>
      <c r="C30" s="28">
        <v>268</v>
      </c>
      <c r="F30" s="29"/>
      <c r="H30" s="30"/>
    </row>
    <row r="31" s="3" customFormat="1" ht="27" hidden="1" customHeight="1" spans="1:8">
      <c r="A31" s="14">
        <v>21211</v>
      </c>
      <c r="B31" s="15" t="s">
        <v>88</v>
      </c>
      <c r="C31" s="16">
        <f>IFERROR(VLOOKUP(A31,Sheet4!A:D,4,0),0)</f>
        <v>0</v>
      </c>
      <c r="G31" s="4"/>
      <c r="H31" s="29"/>
    </row>
    <row r="32" s="3" customFormat="1" ht="27" hidden="1" customHeight="1" spans="1:8">
      <c r="A32" s="14">
        <v>21213</v>
      </c>
      <c r="B32" s="15" t="s">
        <v>89</v>
      </c>
      <c r="C32" s="16">
        <f>C33+C34+C35</f>
        <v>0</v>
      </c>
      <c r="G32" s="4"/>
      <c r="H32" s="31"/>
    </row>
    <row r="33" s="4" customFormat="1" ht="27" hidden="1" customHeight="1" spans="1:9">
      <c r="A33" s="20">
        <v>2121301</v>
      </c>
      <c r="B33" s="21" t="s">
        <v>90</v>
      </c>
      <c r="C33" s="22">
        <f>IFERROR(VLOOKUP(A33,Sheet4!A:D,4,0),0)</f>
        <v>0</v>
      </c>
      <c r="H33" s="29"/>
    </row>
    <row r="34" s="4" customFormat="1" ht="27" hidden="1" customHeight="1" spans="1:9">
      <c r="A34" s="20">
        <v>2121302</v>
      </c>
      <c r="B34" s="21" t="s">
        <v>91</v>
      </c>
      <c r="C34" s="22">
        <f>IFERROR(VLOOKUP(A34,Sheet4!A:D,4,0),0)</f>
        <v>0</v>
      </c>
      <c r="H34" s="29"/>
    </row>
    <row r="35" s="4" customFormat="1" ht="36.75" hidden="1" customHeight="1" spans="1:9">
      <c r="A35" s="20">
        <v>2121399</v>
      </c>
      <c r="B35" s="21" t="s">
        <v>92</v>
      </c>
      <c r="C35" s="22">
        <f>IFERROR(VLOOKUP(A35,Sheet4!A:D,4,0),0)</f>
        <v>0</v>
      </c>
      <c r="H35" s="29"/>
      <c r="I35" s="29"/>
    </row>
    <row r="36" s="3" customFormat="1" ht="27" customHeight="1" spans="1:9">
      <c r="A36" s="14">
        <v>21214</v>
      </c>
      <c r="B36" s="15" t="s">
        <v>93</v>
      </c>
      <c r="C36" s="16">
        <f>C37+C38+C39</f>
        <v>764</v>
      </c>
      <c r="H36" s="31"/>
    </row>
    <row r="37" s="4" customFormat="1" ht="27" hidden="1" customHeight="1" spans="1:9">
      <c r="A37" s="20">
        <v>2121401</v>
      </c>
      <c r="B37" s="21" t="s">
        <v>94</v>
      </c>
      <c r="C37" s="22">
        <f>IFERROR(VLOOKUP(A37,Sheet4!A:D,4,0),0)</f>
        <v>0</v>
      </c>
      <c r="H37" s="29"/>
    </row>
    <row r="38" s="4" customFormat="1" ht="27" hidden="1" customHeight="1" spans="1:9">
      <c r="A38" s="20">
        <v>2121402</v>
      </c>
      <c r="B38" s="21" t="s">
        <v>95</v>
      </c>
      <c r="C38" s="22">
        <f>IFERROR(VLOOKUP(A38,Sheet4!A:D,4,0),0)</f>
        <v>0</v>
      </c>
      <c r="H38" s="29"/>
    </row>
    <row r="39" s="4" customFormat="1" ht="27" customHeight="1" spans="1:9">
      <c r="A39" s="20">
        <v>2121499</v>
      </c>
      <c r="B39" s="21" t="s">
        <v>96</v>
      </c>
      <c r="C39" s="28">
        <v>764</v>
      </c>
      <c r="H39" s="29"/>
    </row>
    <row r="40" s="3" customFormat="1" ht="27" customHeight="1" spans="1:9">
      <c r="A40" s="14">
        <v>213</v>
      </c>
      <c r="B40" s="15" t="s">
        <v>21</v>
      </c>
      <c r="C40" s="16">
        <f>C41+C44+C46</f>
        <v>298</v>
      </c>
    </row>
    <row r="41" s="3" customFormat="1" ht="27" hidden="1" customHeight="1" spans="1:9">
      <c r="A41" s="14">
        <v>21366</v>
      </c>
      <c r="B41" s="15" t="s">
        <v>97</v>
      </c>
      <c r="C41" s="16">
        <f>C42+C43</f>
        <v>0</v>
      </c>
    </row>
    <row r="42" s="4" customFormat="1" ht="27" hidden="1" customHeight="1" spans="1:9">
      <c r="A42" s="20">
        <v>2136601</v>
      </c>
      <c r="B42" s="21" t="s">
        <v>70</v>
      </c>
      <c r="C42" s="22">
        <f>IFERROR(VLOOKUP(A42,Sheet4!A:D,4,0),0)</f>
        <v>0</v>
      </c>
    </row>
    <row r="43" s="3" customFormat="1" ht="27" hidden="1" customHeight="1" spans="1:9">
      <c r="A43" s="20">
        <v>2136699</v>
      </c>
      <c r="B43" s="21" t="s">
        <v>98</v>
      </c>
      <c r="C43" s="22">
        <f>IFERROR(VLOOKUP(A43,Sheet4!A:D,4,0),0)</f>
        <v>0</v>
      </c>
    </row>
    <row r="44" s="3" customFormat="1" ht="27" customHeight="1" spans="1:9">
      <c r="A44" s="14">
        <v>21369</v>
      </c>
      <c r="B44" s="15" t="s">
        <v>99</v>
      </c>
      <c r="C44" s="16">
        <f>C45</f>
        <v>44</v>
      </c>
    </row>
    <row r="45" s="4" customFormat="1" ht="27" customHeight="1" spans="1:9">
      <c r="A45" s="20">
        <v>2136902</v>
      </c>
      <c r="B45" s="21" t="s">
        <v>100</v>
      </c>
      <c r="C45" s="28">
        <v>44</v>
      </c>
    </row>
    <row r="46" s="4" customFormat="1" ht="27" customHeight="1" spans="1:9">
      <c r="A46" s="14">
        <v>21372</v>
      </c>
      <c r="B46" s="15" t="s">
        <v>66</v>
      </c>
      <c r="C46" s="16">
        <f>C47</f>
        <v>254</v>
      </c>
    </row>
    <row r="47" s="4" customFormat="1" ht="27" customHeight="1" spans="1:9">
      <c r="A47" s="20">
        <v>2137202</v>
      </c>
      <c r="B47" s="21" t="s">
        <v>73</v>
      </c>
      <c r="C47" s="28">
        <v>254</v>
      </c>
    </row>
    <row r="48" s="3" customFormat="1" ht="27" hidden="1" customHeight="1" spans="1:9">
      <c r="A48" s="14">
        <v>214</v>
      </c>
      <c r="B48" s="15" t="s">
        <v>24</v>
      </c>
      <c r="C48" s="16">
        <f t="shared" ref="C48:C49" si="0">C49</f>
        <v>0</v>
      </c>
    </row>
    <row r="49" s="3" customFormat="1" ht="27" hidden="1" customHeight="1" spans="1:7">
      <c r="A49" s="14">
        <v>21462</v>
      </c>
      <c r="B49" s="15" t="s">
        <v>101</v>
      </c>
      <c r="C49" s="16">
        <f t="shared" si="0"/>
        <v>0</v>
      </c>
    </row>
    <row r="50" s="4" customFormat="1" ht="27" hidden="1" customHeight="1" spans="1:7">
      <c r="A50" s="20">
        <v>2146299</v>
      </c>
      <c r="B50" s="21" t="s">
        <v>102</v>
      </c>
      <c r="C50" s="22">
        <f>IFERROR(VLOOKUP(A50,Sheet4!A:D,4,0),0)</f>
        <v>0</v>
      </c>
    </row>
    <row r="51" s="3" customFormat="1" ht="27" hidden="1" customHeight="1" spans="1:7">
      <c r="A51" s="14">
        <v>229</v>
      </c>
      <c r="B51" s="15" t="s">
        <v>25</v>
      </c>
      <c r="C51" s="16">
        <f>C52+C53+C56</f>
        <v>0</v>
      </c>
    </row>
    <row r="52" s="3" customFormat="1" ht="33.75" hidden="1" customHeight="1" spans="1:7">
      <c r="A52" s="14">
        <v>22904</v>
      </c>
      <c r="B52" s="15" t="s">
        <v>103</v>
      </c>
      <c r="C52" s="16">
        <f>IFERROR(VLOOKUP(A52,Sheet4!A:D,4,0),0)</f>
        <v>0</v>
      </c>
    </row>
    <row r="53" s="3" customFormat="1" ht="35.25" hidden="1" customHeight="1" spans="1:7">
      <c r="A53" s="14">
        <v>22908</v>
      </c>
      <c r="B53" s="15" t="s">
        <v>104</v>
      </c>
      <c r="C53" s="16">
        <f>C54+C55</f>
        <v>0</v>
      </c>
    </row>
    <row r="54" s="4" customFormat="1" ht="27" hidden="1" customHeight="1" spans="1:7">
      <c r="A54" s="20">
        <v>2290804</v>
      </c>
      <c r="B54" s="21" t="s">
        <v>105</v>
      </c>
      <c r="C54" s="22">
        <f>IFERROR(VLOOKUP(A54,Sheet4!A:D,4,0),0)</f>
        <v>0</v>
      </c>
      <c r="F54" s="29"/>
    </row>
    <row r="55" s="4" customFormat="1" ht="27" hidden="1" customHeight="1" spans="1:7">
      <c r="A55" s="20">
        <v>2290805</v>
      </c>
      <c r="B55" s="21" t="s">
        <v>106</v>
      </c>
      <c r="C55" s="22">
        <f>IFERROR(VLOOKUP(A55,Sheet4!A:D,4,0),0)</f>
        <v>0</v>
      </c>
      <c r="F55" s="29"/>
    </row>
    <row r="56" s="3" customFormat="1" ht="27" hidden="1" customHeight="1" spans="1:7">
      <c r="A56" s="14">
        <v>22960</v>
      </c>
      <c r="B56" s="15" t="s">
        <v>107</v>
      </c>
      <c r="C56" s="16">
        <f>SUM(C57:C62)</f>
        <v>0</v>
      </c>
      <c r="F56" s="31"/>
    </row>
    <row r="57" s="4" customFormat="1" ht="27" hidden="1" customHeight="1" spans="1:7">
      <c r="A57" s="20">
        <v>2296002</v>
      </c>
      <c r="B57" s="21" t="s">
        <v>108</v>
      </c>
      <c r="C57" s="22">
        <f>IFERROR(VLOOKUP(A57,Sheet4!A:D,4,0),0)</f>
        <v>0</v>
      </c>
      <c r="F57" s="29"/>
    </row>
    <row r="58" s="4" customFormat="1" ht="27" hidden="1" customHeight="1" spans="1:7">
      <c r="A58" s="20">
        <v>2296003</v>
      </c>
      <c r="B58" s="21" t="s">
        <v>109</v>
      </c>
      <c r="C58" s="22">
        <f>IFERROR(VLOOKUP(A58,Sheet4!A:D,4,0),0)</f>
        <v>0</v>
      </c>
      <c r="F58" s="29"/>
    </row>
    <row r="59" s="3" customFormat="1" ht="27" hidden="1" customHeight="1" spans="1:7">
      <c r="A59" s="20">
        <v>2296004</v>
      </c>
      <c r="B59" s="21" t="s">
        <v>110</v>
      </c>
      <c r="C59" s="22">
        <f>IFERROR(VLOOKUP(A59,Sheet4!A:D,4,0),0)</f>
        <v>0</v>
      </c>
      <c r="F59" s="31"/>
    </row>
    <row r="60" s="3" customFormat="1" ht="27" hidden="1" customHeight="1" spans="1:7">
      <c r="A60" s="20">
        <v>2296006</v>
      </c>
      <c r="B60" s="21" t="s">
        <v>111</v>
      </c>
      <c r="C60" s="22">
        <f>IFERROR(VLOOKUP(A60,Sheet4!A:D,4,0),0)</f>
        <v>0</v>
      </c>
      <c r="F60" s="31"/>
      <c r="G60" s="4"/>
    </row>
    <row r="61" s="3" customFormat="1" ht="36" hidden="1" customHeight="1" spans="1:7">
      <c r="A61" s="20">
        <v>2296013</v>
      </c>
      <c r="B61" s="21" t="s">
        <v>112</v>
      </c>
      <c r="C61" s="22">
        <f>IFERROR(VLOOKUP(A61,Sheet4!A:D,4,0),0)</f>
        <v>0</v>
      </c>
      <c r="F61" s="29"/>
      <c r="G61" s="4"/>
    </row>
    <row r="62" s="3" customFormat="1" ht="38.25" hidden="1" customHeight="1" spans="1:7">
      <c r="A62" s="20">
        <v>2296099</v>
      </c>
      <c r="B62" s="21" t="s">
        <v>113</v>
      </c>
      <c r="C62" s="22">
        <f>IFERROR(VLOOKUP(A62,Sheet4!A:D,4,0),0)</f>
        <v>0</v>
      </c>
      <c r="G62" s="4"/>
    </row>
    <row r="63" s="3" customFormat="1" ht="27" hidden="1" customHeight="1" spans="1:7">
      <c r="A63" s="14">
        <v>232</v>
      </c>
      <c r="B63" s="15" t="s">
        <v>26</v>
      </c>
      <c r="C63" s="16">
        <f>C64</f>
        <v>0</v>
      </c>
    </row>
    <row r="64" s="3" customFormat="1" ht="27" hidden="1" customHeight="1" spans="1:7">
      <c r="A64" s="14">
        <v>23204</v>
      </c>
      <c r="B64" s="15" t="s">
        <v>114</v>
      </c>
      <c r="C64" s="16">
        <f>SUM(C65:C68)</f>
        <v>0</v>
      </c>
    </row>
    <row r="65" s="4" customFormat="1" ht="27" hidden="1" customHeight="1" spans="1:8">
      <c r="A65" s="20">
        <v>2320411</v>
      </c>
      <c r="B65" s="21" t="s">
        <v>115</v>
      </c>
      <c r="C65" s="22">
        <f>IFERROR(VLOOKUP(A65,Sheet4!A:D,4,0),0)</f>
        <v>0</v>
      </c>
      <c r="H65" s="29"/>
    </row>
    <row r="66" s="4" customFormat="1" ht="27" hidden="1" customHeight="1" spans="1:8">
      <c r="A66" s="20">
        <v>2320431</v>
      </c>
      <c r="B66" s="21" t="s">
        <v>116</v>
      </c>
      <c r="C66" s="22">
        <f>IFERROR(VLOOKUP(A66,Sheet4!A:D,4,0),0)</f>
        <v>0</v>
      </c>
      <c r="H66" s="29"/>
    </row>
    <row r="67" s="4" customFormat="1" ht="27" hidden="1" customHeight="1" spans="1:8">
      <c r="A67" s="32">
        <v>2320498</v>
      </c>
      <c r="B67" s="33" t="s">
        <v>117</v>
      </c>
      <c r="C67" s="22">
        <f>IFERROR(VLOOKUP(A67,Sheet4!A:D,4,0),0)</f>
        <v>0</v>
      </c>
      <c r="H67" s="29"/>
    </row>
    <row r="68" s="4" customFormat="1" ht="27" hidden="1" customHeight="1" spans="1:8">
      <c r="A68" s="20">
        <v>2320499</v>
      </c>
      <c r="B68" s="21" t="s">
        <v>118</v>
      </c>
      <c r="C68" s="22">
        <f>IFERROR(VLOOKUP(A68,Sheet4!A:D,4,0),0)</f>
        <v>0</v>
      </c>
    </row>
    <row r="69" s="3" customFormat="1" ht="27" hidden="1" customHeight="1" spans="1:8">
      <c r="A69" s="14">
        <v>233</v>
      </c>
      <c r="B69" s="15" t="s">
        <v>27</v>
      </c>
      <c r="C69" s="16">
        <f>C70</f>
        <v>0</v>
      </c>
    </row>
    <row r="70" s="3" customFormat="1" ht="27" hidden="1" customHeight="1" spans="1:8">
      <c r="A70" s="14">
        <v>23304</v>
      </c>
      <c r="B70" s="15" t="s">
        <v>119</v>
      </c>
      <c r="C70" s="16">
        <f>SUM(C71:C73)</f>
        <v>0</v>
      </c>
    </row>
    <row r="71" s="4" customFormat="1" ht="37.5" hidden="1" customHeight="1" spans="1:8">
      <c r="A71" s="20">
        <v>2330411</v>
      </c>
      <c r="B71" s="21" t="s">
        <v>120</v>
      </c>
      <c r="C71" s="22">
        <f>IFERROR(VLOOKUP(A71,Sheet4!A:D,4,0),0)</f>
        <v>0</v>
      </c>
      <c r="H71" s="29"/>
    </row>
    <row r="72" s="4" customFormat="1" ht="27" hidden="1" customHeight="1" spans="1:8">
      <c r="A72" s="20">
        <v>2330431</v>
      </c>
      <c r="B72" s="21" t="s">
        <v>121</v>
      </c>
      <c r="C72" s="22">
        <f>IFERROR(VLOOKUP(A72,Sheet4!A:D,4,0),0)</f>
        <v>0</v>
      </c>
      <c r="H72" s="29"/>
    </row>
    <row r="73" s="4" customFormat="1" ht="45.75" hidden="1" customHeight="1" spans="1:8">
      <c r="A73" s="20">
        <v>2330498</v>
      </c>
      <c r="B73" s="21" t="s">
        <v>122</v>
      </c>
      <c r="C73" s="22">
        <f>IFERROR(VLOOKUP(A73,Sheet4!A:D,4,0),0)</f>
        <v>0</v>
      </c>
      <c r="H73" s="29"/>
    </row>
    <row r="74" s="4" customFormat="1" ht="27" hidden="1" customHeight="1" spans="1:8">
      <c r="A74" s="14">
        <v>234</v>
      </c>
      <c r="B74" s="15" t="s">
        <v>123</v>
      </c>
      <c r="C74" s="16">
        <f>C75+C80</f>
        <v>0</v>
      </c>
    </row>
    <row r="75" s="4" customFormat="1" ht="27" hidden="1" customHeight="1" spans="1:8">
      <c r="A75" s="14">
        <v>23401</v>
      </c>
      <c r="B75" s="15" t="s">
        <v>124</v>
      </c>
      <c r="C75" s="16">
        <f>SUM(C76:C79)</f>
        <v>0</v>
      </c>
    </row>
    <row r="76" s="4" customFormat="1" ht="27" hidden="1" customHeight="1" spans="1:8">
      <c r="A76" s="20">
        <v>2340101</v>
      </c>
      <c r="B76" s="21" t="s">
        <v>125</v>
      </c>
      <c r="C76" s="22">
        <f>IFERROR(VLOOKUP(A76,Sheet4!A:D,4,0),0)</f>
        <v>0</v>
      </c>
    </row>
    <row r="77" s="4" customFormat="1" ht="27" hidden="1" customHeight="1" spans="1:8">
      <c r="A77" s="20">
        <v>2340102</v>
      </c>
      <c r="B77" s="21" t="s">
        <v>126</v>
      </c>
      <c r="C77" s="22">
        <f>IFERROR(VLOOKUP(A77,Sheet4!A:D,4,0),0)</f>
        <v>0</v>
      </c>
    </row>
    <row r="78" s="4" customFormat="1" ht="27" hidden="1" customHeight="1" spans="1:8">
      <c r="A78" s="20">
        <v>2340108</v>
      </c>
      <c r="B78" s="21" t="s">
        <v>127</v>
      </c>
      <c r="C78" s="22">
        <f>IFERROR(VLOOKUP(A78,Sheet4!A:D,4,0),0)</f>
        <v>0</v>
      </c>
    </row>
    <row r="79" s="4" customFormat="1" ht="27" hidden="1" customHeight="1" spans="1:8">
      <c r="A79" s="20">
        <v>2340109</v>
      </c>
      <c r="B79" s="21" t="s">
        <v>128</v>
      </c>
      <c r="C79" s="22">
        <f>IFERROR(VLOOKUP(A79,Sheet4!A:D,4,0),0)</f>
        <v>0</v>
      </c>
    </row>
    <row r="80" s="4" customFormat="1" ht="27" hidden="1" customHeight="1" spans="1:8">
      <c r="A80" s="14">
        <v>23402</v>
      </c>
      <c r="B80" s="15" t="s">
        <v>129</v>
      </c>
      <c r="C80" s="16">
        <f>C81</f>
        <v>0</v>
      </c>
    </row>
    <row r="81" s="4" customFormat="1" ht="27" hidden="1" customHeight="1" spans="1:3">
      <c r="A81" s="20">
        <v>2340299</v>
      </c>
      <c r="B81" s="21" t="s">
        <v>130</v>
      </c>
      <c r="C81" s="22">
        <f>IFERROR(VLOOKUP(A81,Sheet4!A:D,4,0),0)</f>
        <v>0</v>
      </c>
    </row>
    <row r="82" s="3" customFormat="1" ht="27" hidden="1" customHeight="1" spans="1:3">
      <c r="A82" s="14" t="s">
        <v>29</v>
      </c>
      <c r="B82" s="15"/>
      <c r="C82" s="16">
        <f>C83</f>
        <v>0</v>
      </c>
    </row>
    <row r="83" s="3" customFormat="1" ht="27" hidden="1" customHeight="1" spans="1:3">
      <c r="A83" s="20">
        <v>2300603</v>
      </c>
      <c r="B83" s="34" t="s">
        <v>131</v>
      </c>
      <c r="C83" s="22"/>
    </row>
    <row r="84" s="3" customFormat="1" ht="27" hidden="1" customHeight="1" spans="1:3">
      <c r="A84" s="14" t="s">
        <v>31</v>
      </c>
      <c r="B84" s="35"/>
      <c r="C84" s="16">
        <f>C85</f>
        <v>0</v>
      </c>
    </row>
    <row r="85" s="3" customFormat="1" ht="27" hidden="1" customHeight="1" spans="1:3">
      <c r="A85" s="20">
        <v>23104</v>
      </c>
      <c r="B85" s="34" t="s">
        <v>132</v>
      </c>
      <c r="C85" s="22"/>
    </row>
    <row r="86" s="3" customFormat="1" ht="27" hidden="1" customHeight="1" spans="1:3">
      <c r="A86" s="14" t="s">
        <v>133</v>
      </c>
      <c r="B86" s="15"/>
      <c r="C86" s="16">
        <f>C87</f>
        <v>0</v>
      </c>
    </row>
    <row r="87" s="4" customFormat="1" ht="27" hidden="1" customHeight="1" spans="1:3">
      <c r="A87" s="20">
        <v>2300802</v>
      </c>
      <c r="B87" s="21" t="s">
        <v>134</v>
      </c>
      <c r="C87" s="22"/>
    </row>
    <row r="88" s="3" customFormat="1" ht="27" hidden="1" customHeight="1" spans="1:3">
      <c r="A88" s="14" t="s">
        <v>135</v>
      </c>
      <c r="B88" s="15"/>
      <c r="C88" s="36">
        <f>C89</f>
        <v>0</v>
      </c>
    </row>
    <row r="89" s="4" customFormat="1" ht="27" hidden="1" customHeight="1" spans="1:3">
      <c r="A89" s="20">
        <v>2300902</v>
      </c>
      <c r="B89" s="21" t="s">
        <v>136</v>
      </c>
      <c r="C89" s="37">
        <f>C90-C82-C84-C86-C5</f>
        <v>0</v>
      </c>
    </row>
    <row r="90" s="3" customFormat="1" ht="27" customHeight="1" spans="1:3">
      <c r="A90" s="38" t="s">
        <v>37</v>
      </c>
      <c r="B90" s="38"/>
      <c r="C90" s="16">
        <f>镇级基金收入!C28</f>
        <v>4125</v>
      </c>
    </row>
    <row r="91" s="3" customFormat="1" ht="14.25" spans="1:3">
      <c r="A91" s="39"/>
      <c r="B91" s="39"/>
      <c r="C91" s="40"/>
    </row>
    <row r="92" ht="14.25" spans="1:3">
      <c r="A92" s="41"/>
      <c r="B92" s="41"/>
      <c r="C92" s="42"/>
    </row>
  </sheetData>
  <autoFilter xmlns:etc="http://www.wps.cn/officeDocument/2017/etCustomData" ref="A4:I90" etc:filterBottomFollowUsedRange="0">
    <filterColumn colId="2">
      <filters>
        <filter val="630"/>
        <filter val="3063"/>
        <filter val="44"/>
        <filter val="254"/>
        <filter val="764"/>
        <filter val="2165"/>
        <filter val="4125"/>
        <filter val="3827"/>
        <filter val="268"/>
        <filter val="298"/>
      </filters>
    </filterColumn>
    <extLst/>
  </autoFilter>
  <mergeCells count="3">
    <mergeCell ref="A2:C2"/>
    <mergeCell ref="A90:B90"/>
    <mergeCell ref="E7:E8"/>
  </mergeCells>
  <pageMargins left="0.708333333333333" right="0.708333333333333" top="0.747916666666667" bottom="0.747916666666667" header="0.314583333333333" footer="0.314583333333333"/>
  <pageSetup paperSize="9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B10" sqref="B10"/>
    </sheetView>
  </sheetViews>
  <sheetFormatPr defaultColWidth="9" defaultRowHeight="13.5" outlineLevelRow="5" outlineLevelCol="3"/>
  <cols>
    <col min="1" max="1" width="12" customWidth="1"/>
    <col min="2" max="2" width="18.125" customWidth="1"/>
  </cols>
  <sheetData>
    <row r="1" spans="1:4">
      <c r="A1" t="s">
        <v>137</v>
      </c>
      <c r="B1" t="s">
        <v>138</v>
      </c>
    </row>
    <row r="2" spans="1:4">
      <c r="A2" s="1">
        <v>2120804</v>
      </c>
      <c r="B2">
        <v>15000000</v>
      </c>
      <c r="C2">
        <f>B2/10000</f>
        <v>1500</v>
      </c>
      <c r="D2">
        <f>ROUND(C2,0)</f>
        <v>1500</v>
      </c>
    </row>
    <row r="3" spans="1:4">
      <c r="A3" s="1">
        <v>2121499</v>
      </c>
      <c r="B3">
        <v>5500000</v>
      </c>
      <c r="C3">
        <f t="shared" ref="C3:C6" si="0">B3/10000</f>
        <v>550</v>
      </c>
      <c r="D3">
        <f t="shared" ref="D3:D6" si="1">ROUND(C3,0)</f>
        <v>550</v>
      </c>
    </row>
    <row r="4" spans="1:4">
      <c r="A4" s="1"/>
    </row>
    <row r="5" spans="1:4">
      <c r="A5" s="1"/>
    </row>
    <row r="6" spans="1:4">
      <c r="A6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镇级收支总表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　　　　　　　Ry,</cp:lastModifiedBy>
  <dcterms:created xsi:type="dcterms:W3CDTF">2022-01-16T07:12:00Z</dcterms:created>
  <dcterms:modified xsi:type="dcterms:W3CDTF">2026-04-14T09:50:11Z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5D4C45D76C894886B0B0E15EB34442EE_13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